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empercorporation-my.sharepoint.com/personal/nfitzgerald_kemper_com/Documents/Documents/"/>
    </mc:Choice>
  </mc:AlternateContent>
  <xr:revisionPtr revIDLastSave="72" documentId="8_{4F69DC0C-31AE-4356-9649-EF18E20F9C08}" xr6:coauthVersionLast="47" xr6:coauthVersionMax="47" xr10:uidLastSave="{DAD61E64-F2EA-4DF2-A8DE-5385EF866EDA}"/>
  <bookViews>
    <workbookView xWindow="20370" yWindow="-120" windowWidth="29040" windowHeight="15840" xr2:uid="{00000000-000D-0000-FFFF-FFFF00000000}"/>
  </bookViews>
  <sheets>
    <sheet name="Profit and Loss (Monthly)" sheetId="1" r:id="rId1"/>
    <sheet name="Profit and Loss (Annual)" sheetId="2" r:id="rId2"/>
  </sheets>
  <definedNames>
    <definedName name="CIQWBGuid" hidden="1">"2cd8126d-26c3-430c-b7fa-a069e3a1fc62"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41666.7099189815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4" i="2" l="1"/>
  <c r="C32" i="2"/>
  <c r="D14" i="2"/>
  <c r="E14" i="2" s="1"/>
  <c r="F14" i="2" s="1"/>
  <c r="D15" i="2"/>
  <c r="E15" i="2" s="1"/>
  <c r="F15" i="2" s="1"/>
  <c r="D16" i="2"/>
  <c r="E16" i="2"/>
  <c r="F16" i="2"/>
  <c r="D17" i="2"/>
  <c r="E17" i="2" s="1"/>
  <c r="F17" i="2" s="1"/>
  <c r="D18" i="2"/>
  <c r="E18" i="2" s="1"/>
  <c r="F18" i="2" s="1"/>
  <c r="D19" i="2"/>
  <c r="E19" i="2"/>
  <c r="F19" i="2" s="1"/>
  <c r="D20" i="2"/>
  <c r="E20" i="2"/>
  <c r="F20" i="2" s="1"/>
  <c r="C15" i="2"/>
  <c r="C16" i="2"/>
  <c r="C17" i="2"/>
  <c r="C18" i="2"/>
  <c r="C19" i="2"/>
  <c r="C20" i="2"/>
  <c r="C14" i="2"/>
  <c r="D10" i="2"/>
  <c r="E10" i="2" s="1"/>
  <c r="F10" i="2" s="1"/>
  <c r="C10" i="2"/>
  <c r="C6" i="2"/>
  <c r="D6" i="2"/>
  <c r="E6" i="2" s="1"/>
  <c r="F6" i="2" s="1"/>
  <c r="C7" i="2"/>
  <c r="D7" i="2" s="1"/>
  <c r="E7" i="2" s="1"/>
  <c r="F7" i="2" s="1"/>
  <c r="D5" i="2"/>
  <c r="E5" i="2" s="1"/>
  <c r="F5" i="2" s="1"/>
  <c r="C5" i="2"/>
  <c r="K4" i="2"/>
  <c r="L4" i="2" s="1"/>
  <c r="M4" i="2" s="1"/>
  <c r="N4" i="2" s="1"/>
  <c r="B21" i="2"/>
  <c r="B22" i="2"/>
  <c r="B23" i="2"/>
  <c r="B24" i="2"/>
  <c r="B26" i="2"/>
  <c r="B27" i="2"/>
  <c r="B29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5" i="2"/>
  <c r="C14" i="1"/>
  <c r="D14" i="1"/>
  <c r="E14" i="1"/>
  <c r="F14" i="1"/>
  <c r="G14" i="1"/>
  <c r="H14" i="1"/>
  <c r="I14" i="1"/>
  <c r="J14" i="1"/>
  <c r="K14" i="1"/>
  <c r="L14" i="1"/>
  <c r="M14" i="1"/>
  <c r="B14" i="1"/>
  <c r="C5" i="1"/>
  <c r="D5" i="1"/>
  <c r="E5" i="1"/>
  <c r="F5" i="1"/>
  <c r="G5" i="1"/>
  <c r="H5" i="1"/>
  <c r="I5" i="1"/>
  <c r="J5" i="1"/>
  <c r="K5" i="1"/>
  <c r="L5" i="1"/>
  <c r="M5" i="1"/>
  <c r="B5" i="1"/>
  <c r="C6" i="1"/>
  <c r="D6" i="1"/>
  <c r="E6" i="1"/>
  <c r="F6" i="1"/>
  <c r="G6" i="1"/>
  <c r="H6" i="1"/>
  <c r="I6" i="1"/>
  <c r="J6" i="1"/>
  <c r="K6" i="1"/>
  <c r="L6" i="1"/>
  <c r="M6" i="1"/>
  <c r="B6" i="1"/>
  <c r="W5" i="1"/>
  <c r="W7" i="1" s="1"/>
  <c r="S6" i="1" s="1"/>
  <c r="E10" i="1" s="1"/>
  <c r="H7" i="1" l="1"/>
  <c r="H17" i="1"/>
  <c r="C10" i="1"/>
  <c r="L10" i="1"/>
  <c r="K10" i="1"/>
  <c r="I10" i="1"/>
  <c r="D10" i="1"/>
  <c r="J10" i="1"/>
  <c r="H10" i="1"/>
  <c r="G10" i="1"/>
  <c r="B10" i="1"/>
  <c r="F10" i="1"/>
  <c r="M10" i="1"/>
  <c r="E7" i="1"/>
  <c r="C4" i="2"/>
  <c r="D4" i="2" s="1"/>
  <c r="E4" i="2" s="1"/>
  <c r="F4" i="2" s="1"/>
  <c r="N25" i="1"/>
  <c r="G7" i="1" l="1"/>
  <c r="G17" i="1"/>
  <c r="M7" i="1"/>
  <c r="M17" i="1"/>
  <c r="K7" i="1"/>
  <c r="K17" i="1"/>
  <c r="F7" i="1"/>
  <c r="F8" i="1" s="1"/>
  <c r="F17" i="1"/>
  <c r="C7" i="1"/>
  <c r="C17" i="1"/>
  <c r="C22" i="1"/>
  <c r="E17" i="1"/>
  <c r="I7" i="1"/>
  <c r="I8" i="1" s="1"/>
  <c r="I17" i="1"/>
  <c r="L7" i="1"/>
  <c r="L8" i="1" s="1"/>
  <c r="L17" i="1"/>
  <c r="B7" i="1"/>
  <c r="B8" i="1" s="1"/>
  <c r="B17" i="1"/>
  <c r="J7" i="1"/>
  <c r="J17" i="1"/>
  <c r="D7" i="1"/>
  <c r="D17" i="1"/>
  <c r="C22" i="2"/>
  <c r="C8" i="2"/>
  <c r="C11" i="2" s="1"/>
  <c r="N18" i="1"/>
  <c r="N21" i="1"/>
  <c r="M8" i="1"/>
  <c r="N5" i="1"/>
  <c r="N20" i="1"/>
  <c r="E8" i="1"/>
  <c r="J8" i="1"/>
  <c r="B22" i="1" l="1"/>
  <c r="D22" i="2"/>
  <c r="C23" i="2"/>
  <c r="C26" i="2" s="1"/>
  <c r="D8" i="1"/>
  <c r="D11" i="1" s="1"/>
  <c r="K8" i="1"/>
  <c r="K11" i="1" s="1"/>
  <c r="C8" i="1"/>
  <c r="E22" i="1"/>
  <c r="N6" i="1"/>
  <c r="N19" i="1"/>
  <c r="G8" i="1"/>
  <c r="G11" i="1" s="1"/>
  <c r="N16" i="1"/>
  <c r="N15" i="1"/>
  <c r="H8" i="1"/>
  <c r="H11" i="1" s="1"/>
  <c r="D22" i="1"/>
  <c r="B11" i="1"/>
  <c r="N7" i="1"/>
  <c r="N17" i="1"/>
  <c r="F22" i="1"/>
  <c r="L11" i="1"/>
  <c r="I11" i="1"/>
  <c r="E11" i="1"/>
  <c r="F11" i="1"/>
  <c r="J11" i="1"/>
  <c r="M11" i="1"/>
  <c r="B23" i="1" l="1"/>
  <c r="B26" i="1" s="1"/>
  <c r="E23" i="1"/>
  <c r="E26" i="1" s="1"/>
  <c r="E29" i="1" s="1"/>
  <c r="D8" i="2"/>
  <c r="C29" i="2"/>
  <c r="E8" i="2"/>
  <c r="E11" i="2" s="1"/>
  <c r="E22" i="2"/>
  <c r="F8" i="2"/>
  <c r="F11" i="2" s="1"/>
  <c r="N8" i="1"/>
  <c r="N10" i="1"/>
  <c r="C11" i="1"/>
  <c r="C23" i="1" s="1"/>
  <c r="C26" i="1" s="1"/>
  <c r="D23" i="1"/>
  <c r="D26" i="1" s="1"/>
  <c r="D29" i="1" s="1"/>
  <c r="F23" i="1"/>
  <c r="F26" i="1" s="1"/>
  <c r="F29" i="1" s="1"/>
  <c r="G22" i="1"/>
  <c r="G23" i="1" s="1"/>
  <c r="G26" i="1" s="1"/>
  <c r="D11" i="2" l="1"/>
  <c r="D23" i="2" s="1"/>
  <c r="D26" i="2" s="1"/>
  <c r="D29" i="2" s="1"/>
  <c r="N11" i="1"/>
  <c r="E23" i="2"/>
  <c r="E26" i="2" s="1"/>
  <c r="F22" i="2"/>
  <c r="C29" i="1"/>
  <c r="B29" i="1"/>
  <c r="G29" i="1"/>
  <c r="H22" i="1"/>
  <c r="H23" i="1" s="1"/>
  <c r="H26" i="1" s="1"/>
  <c r="F23" i="2" l="1"/>
  <c r="F26" i="2" s="1"/>
  <c r="F29" i="2" s="1"/>
  <c r="I22" i="1"/>
  <c r="I23" i="1" s="1"/>
  <c r="I26" i="1" s="1"/>
  <c r="E29" i="2" l="1"/>
  <c r="H29" i="1"/>
  <c r="J22" i="1"/>
  <c r="J23" i="1" s="1"/>
  <c r="J26" i="1" s="1"/>
  <c r="I29" i="1"/>
  <c r="K22" i="1" l="1"/>
  <c r="K23" i="1" s="1"/>
  <c r="K26" i="1" s="1"/>
  <c r="J29" i="1"/>
  <c r="K29" i="1" l="1"/>
  <c r="L22" i="1"/>
  <c r="L23" i="1" s="1"/>
  <c r="L26" i="1" s="1"/>
  <c r="M22" i="1" l="1"/>
  <c r="M23" i="1" s="1"/>
  <c r="M26" i="1" s="1"/>
  <c r="N14" i="1"/>
  <c r="N22" i="1" s="1"/>
  <c r="N23" i="1" s="1"/>
  <c r="N26" i="1" s="1"/>
  <c r="L29" i="1"/>
  <c r="N28" i="1" l="1"/>
  <c r="N29" i="1" s="1"/>
  <c r="M29" i="1"/>
</calcChain>
</file>

<file path=xl/sharedStrings.xml><?xml version="1.0" encoding="utf-8"?>
<sst xmlns="http://schemas.openxmlformats.org/spreadsheetml/2006/main" count="77" uniqueCount="55">
  <si>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</si>
  <si>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</si>
  <si>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</si>
  <si>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</si>
  <si>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</si>
  <si>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</si>
  <si>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</si>
  <si>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</si>
  <si>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</si>
  <si>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</si>
  <si>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</si>
  <si>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</si>
  <si>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Cost of Goods Sold</t>
  </si>
  <si>
    <t>Gross Profit</t>
  </si>
  <si>
    <t>Expenses</t>
  </si>
  <si>
    <t>Utilities</t>
  </si>
  <si>
    <t>Insurance</t>
  </si>
  <si>
    <t>Travel</t>
  </si>
  <si>
    <t>Total Expenses</t>
  </si>
  <si>
    <t>Profit and Loss (P&amp;L) Statement</t>
  </si>
  <si>
    <t>Full Year</t>
  </si>
  <si>
    <t>Returns, Refunds, Discounts</t>
  </si>
  <si>
    <t>Total Net Revenue</t>
  </si>
  <si>
    <t>Earnings Before Interest &amp; Taxes</t>
  </si>
  <si>
    <t>Income Taxes</t>
  </si>
  <si>
    <t>Interest Expense</t>
  </si>
  <si>
    <t>Earnings Before Taxes</t>
  </si>
  <si>
    <t>Net Earnings</t>
  </si>
  <si>
    <t>One Pickle</t>
  </si>
  <si>
    <t>Paddle Sales</t>
  </si>
  <si>
    <t>Paddle Rental</t>
  </si>
  <si>
    <t>Units</t>
  </si>
  <si>
    <t>Target Sale Price</t>
  </si>
  <si>
    <t>Sale/Rental Split</t>
  </si>
  <si>
    <t>Monthly Rental Take up</t>
  </si>
  <si>
    <t>Manufacturing Cost Per Unit</t>
  </si>
  <si>
    <t>Distribution Cost per Unit</t>
  </si>
  <si>
    <t>Rental Charge</t>
  </si>
  <si>
    <t>True Manufacting Cost</t>
  </si>
  <si>
    <t>Agency Fee'</t>
  </si>
  <si>
    <t>Marketing</t>
  </si>
  <si>
    <t>Return, Refund, Discount %</t>
  </si>
  <si>
    <t>Assumptions</t>
  </si>
  <si>
    <t>Marketing Spend %</t>
  </si>
  <si>
    <t>Warehouse Storage</t>
  </si>
  <si>
    <t>Shipping &amp; Fulfillment</t>
  </si>
  <si>
    <t>Shipping &amp; Fulfilment</t>
  </si>
  <si>
    <t>Expected Sale %</t>
  </si>
  <si>
    <t>Wages/Call Center/Outsource Cust Service?</t>
  </si>
  <si>
    <t>NA</t>
  </si>
  <si>
    <t>Est Growth</t>
  </si>
  <si>
    <t>Exp Growth</t>
  </si>
  <si>
    <t>5 Yr Total</t>
  </si>
  <si>
    <t>Initial Investment</t>
  </si>
  <si>
    <t>Payback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</si>
</sst>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$&quot;#,##0_);[Red]\(&quot;$&quot;#,##0\)"/>
    <numFmt numFmtId="43" formatCode="_(* #,##0.00_);_(* \(#,##0.00\);_(* &quot;-&quot;??_);_(@_)"/>
    <numFmt numFmtId="165" formatCode="_-* #,##0_-;\(#,##0\)_-;_-* &quot;-&quot;_-;_-@_-"/>
    <numFmt numFmtId="166" formatCode="_(* #,##0_);_(* \(#,##0\);_(* &quot;-&quot;??_);_(@_)"/>
    <numFmt numFmtId="171" formatCode="&quot;$&quot;#,##0"/>
    <numFmt numFmtId="180" formatCode="0.0"/>
  </numFmts>
  <fonts count="13" x14ac:knownFonts="1">
    <font>
      <sz val="11"/>
      <color theme="1"/>
      <name val="Arial Narrow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b/>
      <sz val="14"/>
      <color theme="0"/>
      <name val="Source Sans Pro"/>
      <family val="2"/>
    </font>
    <font>
      <sz val="10"/>
      <color theme="0"/>
      <name val="Source Sans Pro"/>
      <family val="2"/>
    </font>
    <font>
      <sz val="8"/>
      <color theme="0"/>
      <name val="Source Sans Pro"/>
      <family val="2"/>
    </font>
    <font>
      <sz val="10"/>
      <color theme="1"/>
      <name val="Source Sans Pro"/>
      <family val="2"/>
    </font>
    <font>
      <b/>
      <sz val="10"/>
      <color theme="0"/>
      <name val="Source Sans Pro"/>
      <family val="2"/>
    </font>
    <font>
      <sz val="10"/>
      <color rgb="FF3333FF"/>
      <name val="Source Sans Pro"/>
      <family val="2"/>
    </font>
    <font>
      <b/>
      <sz val="10"/>
      <color theme="1"/>
      <name val="Source Sans Pro"/>
      <family val="2"/>
    </font>
  </fonts>
  <fills count="5">
    <fill>
      <patternFill patternType="none"/>
    </fill>
    <fill>
      <patternFill patternType="gray125"/>
    </fill>
    <fill>
      <patternFill patternType="solid">
        <fgColor rgb="FF132E57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</borders>
  <cellStyleXfs count="7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2" fillId="0" borderId="0"/>
    <xf numFmtId="0" fontId="5" fillId="0" borderId="0" applyNumberFormat="0" applyFill="0" applyBorder="0" applyAlignment="0" applyProtection="0"/>
    <xf numFmtId="0" fontId="1" fillId="0" borderId="0"/>
    <xf numFmtId="9" fontId="3" fillId="0" borderId="0" applyFont="0" applyFill="0" applyBorder="0" applyAlignment="0" applyProtection="0"/>
  </cellStyleXfs>
  <cellXfs count="47">
    <xf numFmtId="0" fontId="0" fillId="0" borderId="0" xfId="0"/>
    <xf numFmtId="0" fontId="6" fillId="2" borderId="0" xfId="0" applyFont="1" applyFill="1"/>
    <xf numFmtId="0" fontId="7" fillId="2" borderId="0" xfId="0" applyFont="1" applyFill="1"/>
    <xf numFmtId="165" fontId="8" fillId="2" borderId="0" xfId="1" applyNumberFormat="1" applyFont="1" applyFill="1" applyAlignment="1">
      <alignment horizontal="right"/>
    </xf>
    <xf numFmtId="0" fontId="9" fillId="0" borderId="0" xfId="0" applyFont="1"/>
    <xf numFmtId="0" fontId="10" fillId="2" borderId="0" xfId="0" applyFont="1" applyFill="1" applyAlignment="1">
      <alignment horizontal="left"/>
    </xf>
    <xf numFmtId="0" fontId="10" fillId="2" borderId="0" xfId="0" applyFont="1" applyFill="1" applyAlignment="1">
      <alignment horizontal="centerContinuous"/>
    </xf>
    <xf numFmtId="0" fontId="10" fillId="2" borderId="0" xfId="0" applyFont="1" applyFill="1"/>
    <xf numFmtId="0" fontId="12" fillId="0" borderId="1" xfId="0" applyFont="1" applyBorder="1"/>
    <xf numFmtId="0" fontId="12" fillId="0" borderId="0" xfId="0" applyFont="1"/>
    <xf numFmtId="0" fontId="9" fillId="0" borderId="1" xfId="0" applyFont="1" applyBorder="1"/>
    <xf numFmtId="0" fontId="6" fillId="2" borderId="0" xfId="0" applyFont="1" applyFill="1" applyAlignment="1"/>
    <xf numFmtId="0" fontId="7" fillId="2" borderId="0" xfId="0" applyFont="1" applyFill="1" applyAlignment="1"/>
    <xf numFmtId="0" fontId="10" fillId="2" borderId="0" xfId="0" applyFont="1" applyFill="1" applyAlignment="1"/>
    <xf numFmtId="0" fontId="7" fillId="3" borderId="0" xfId="0" applyFont="1" applyFill="1" applyAlignment="1">
      <alignment horizontal="center"/>
    </xf>
    <xf numFmtId="0" fontId="9" fillId="0" borderId="0" xfId="0" applyFont="1" applyAlignment="1"/>
    <xf numFmtId="0" fontId="12" fillId="0" borderId="1" xfId="0" applyFont="1" applyBorder="1" applyAlignment="1"/>
    <xf numFmtId="0" fontId="12" fillId="0" borderId="0" xfId="0" applyFont="1" applyAlignment="1"/>
    <xf numFmtId="0" fontId="9" fillId="0" borderId="1" xfId="0" applyFont="1" applyBorder="1" applyAlignment="1"/>
    <xf numFmtId="0" fontId="7" fillId="3" borderId="3" xfId="0" applyFont="1" applyFill="1" applyBorder="1" applyAlignment="1">
      <alignment horizontal="center"/>
    </xf>
    <xf numFmtId="0" fontId="10" fillId="2" borderId="0" xfId="0" applyFont="1" applyFill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10" fillId="2" borderId="4" xfId="0" applyFont="1" applyFill="1" applyBorder="1" applyAlignment="1">
      <alignment horizontal="center"/>
    </xf>
    <xf numFmtId="3" fontId="9" fillId="0" borderId="0" xfId="0" applyNumberFormat="1" applyFont="1"/>
    <xf numFmtId="0" fontId="9" fillId="0" borderId="0" xfId="0" applyFont="1" applyAlignment="1">
      <alignment horizontal="center"/>
    </xf>
    <xf numFmtId="3" fontId="9" fillId="0" borderId="0" xfId="0" applyNumberFormat="1" applyFont="1" applyAlignment="1">
      <alignment horizontal="center"/>
    </xf>
    <xf numFmtId="9" fontId="9" fillId="0" borderId="0" xfId="0" applyNumberFormat="1" applyFont="1" applyAlignment="1">
      <alignment horizontal="center"/>
    </xf>
    <xf numFmtId="171" fontId="9" fillId="0" borderId="0" xfId="0" applyNumberFormat="1" applyFont="1" applyAlignment="1">
      <alignment horizontal="center"/>
    </xf>
    <xf numFmtId="9" fontId="9" fillId="0" borderId="0" xfId="6" applyFont="1" applyAlignment="1">
      <alignment horizontal="center"/>
    </xf>
    <xf numFmtId="0" fontId="7" fillId="2" borderId="0" xfId="0" applyFont="1" applyFill="1" applyAlignment="1">
      <alignment horizontal="center"/>
    </xf>
    <xf numFmtId="165" fontId="8" fillId="2" borderId="0" xfId="1" applyNumberFormat="1" applyFont="1" applyFill="1" applyAlignment="1">
      <alignment horizontal="center"/>
    </xf>
    <xf numFmtId="6" fontId="7" fillId="2" borderId="0" xfId="0" applyNumberFormat="1" applyFont="1" applyFill="1" applyAlignment="1">
      <alignment horizontal="center"/>
    </xf>
    <xf numFmtId="6" fontId="9" fillId="0" borderId="0" xfId="0" applyNumberFormat="1" applyFont="1" applyAlignment="1">
      <alignment horizontal="center"/>
    </xf>
    <xf numFmtId="0" fontId="7" fillId="3" borderId="0" xfId="0" applyFont="1" applyFill="1"/>
    <xf numFmtId="0" fontId="7" fillId="3" borderId="0" xfId="0" quotePrefix="1" applyFont="1" applyFill="1" applyAlignment="1">
      <alignment horizontal="center"/>
    </xf>
    <xf numFmtId="0" fontId="12" fillId="4" borderId="0" xfId="0" applyFont="1" applyFill="1" applyAlignment="1">
      <alignment horizontal="center"/>
    </xf>
    <xf numFmtId="171" fontId="11" fillId="0" borderId="0" xfId="1" applyNumberFormat="1" applyFont="1" applyAlignment="1">
      <alignment horizontal="center"/>
    </xf>
    <xf numFmtId="171" fontId="9" fillId="0" borderId="0" xfId="1" applyNumberFormat="1" applyFont="1" applyAlignment="1">
      <alignment horizontal="center"/>
    </xf>
    <xf numFmtId="171" fontId="12" fillId="0" borderId="1" xfId="1" applyNumberFormat="1" applyFont="1" applyBorder="1" applyAlignment="1">
      <alignment horizontal="center"/>
    </xf>
    <xf numFmtId="171" fontId="12" fillId="0" borderId="0" xfId="1" applyNumberFormat="1" applyFont="1" applyBorder="1" applyAlignment="1">
      <alignment horizontal="center"/>
    </xf>
    <xf numFmtId="171" fontId="9" fillId="0" borderId="1" xfId="1" applyNumberFormat="1" applyFont="1" applyBorder="1" applyAlignment="1">
      <alignment horizontal="center"/>
    </xf>
    <xf numFmtId="166" fontId="11" fillId="0" borderId="0" xfId="1" applyNumberFormat="1" applyFont="1"/>
    <xf numFmtId="166" fontId="12" fillId="0" borderId="1" xfId="1" applyNumberFormat="1" applyFont="1" applyBorder="1"/>
    <xf numFmtId="166" fontId="12" fillId="0" borderId="0" xfId="1" applyNumberFormat="1" applyFont="1" applyBorder="1"/>
    <xf numFmtId="166" fontId="9" fillId="0" borderId="0" xfId="1" applyNumberFormat="1" applyFont="1"/>
    <xf numFmtId="166" fontId="9" fillId="0" borderId="1" xfId="1" applyNumberFormat="1" applyFont="1" applyBorder="1"/>
    <xf numFmtId="180" fontId="9" fillId="0" borderId="0" xfId="0" applyNumberFormat="1" applyFont="1" applyAlignment="1">
      <alignment horizontal="center"/>
    </xf>
  </cellXfs>
  <cellStyles count="7">
    <cellStyle name="Comma" xfId="1" builtinId="3"/>
    <cellStyle name="Hyperlink 2" xfId="4" xr:uid="{00000000-0005-0000-0000-000002000000}"/>
    <cellStyle name="Hyperlink 3" xfId="2" xr:uid="{00000000-0005-0000-0000-000003000000}"/>
    <cellStyle name="Normal" xfId="0" builtinId="0"/>
    <cellStyle name="Normal 2" xfId="3" xr:uid="{00000000-0005-0000-0000-000005000000}"/>
    <cellStyle name="Normal 2 2 2" xfId="5" xr:uid="{DC56274E-42A8-4F54-882D-F672B252EB05}"/>
    <cellStyle name="Percent" xfId="6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132E57"/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32"/>
  <sheetViews>
    <sheetView showGridLines="0" tabSelected="1" zoomScaleNormal="100" workbookViewId="0">
      <selection activeCell="N5" sqref="N5:N29"/>
    </sheetView>
  </sheetViews>
  <sheetFormatPr defaultColWidth="9.140625" defaultRowHeight="13.5" x14ac:dyDescent="0.25"/>
  <cols>
    <col min="1" max="1" width="33.42578125" style="4" customWidth="1"/>
    <col min="2" max="13" width="10" style="24" customWidth="1"/>
    <col min="14" max="14" width="16.5703125" style="24" customWidth="1"/>
    <col min="15" max="16" width="9.140625" style="4"/>
    <col min="17" max="17" width="1.7109375" style="4" customWidth="1"/>
    <col min="18" max="18" width="25.7109375" style="24" customWidth="1"/>
    <col min="19" max="19" width="9.140625" style="24"/>
    <col min="20" max="20" width="7.42578125" style="24" customWidth="1"/>
    <col min="21" max="21" width="14.140625" style="24" customWidth="1"/>
    <col min="22" max="22" width="18.7109375" style="24" bestFit="1" customWidth="1"/>
    <col min="23" max="23" width="9.140625" style="24"/>
    <col min="24" max="24" width="19.28515625" style="24" bestFit="1" customWidth="1"/>
    <col min="25" max="25" width="9.140625" style="24"/>
    <col min="26" max="16384" width="9.140625" style="4"/>
  </cols>
  <sheetData>
    <row r="1" spans="1:25" ht="18.75" x14ac:dyDescent="0.3">
      <c r="A1" s="11" t="s">
        <v>28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30"/>
    </row>
    <row r="2" spans="1:25" x14ac:dyDescent="0.25">
      <c r="A2" s="13" t="s">
        <v>19</v>
      </c>
      <c r="B2" s="29"/>
      <c r="C2" s="29"/>
      <c r="D2" s="29"/>
      <c r="E2" s="29"/>
      <c r="F2" s="29"/>
      <c r="G2" s="29"/>
      <c r="H2" s="29"/>
      <c r="I2" s="29"/>
      <c r="J2" s="29"/>
      <c r="K2" s="31"/>
      <c r="L2" s="29"/>
      <c r="M2" s="29"/>
      <c r="N2" s="29"/>
      <c r="R2" s="4"/>
      <c r="S2" s="4"/>
      <c r="T2" s="4"/>
      <c r="U2" s="4"/>
      <c r="V2" s="4"/>
      <c r="W2" s="4"/>
    </row>
    <row r="3" spans="1:25" x14ac:dyDescent="0.25">
      <c r="A3" s="12"/>
      <c r="B3" s="22">
        <v>2024</v>
      </c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0"/>
      <c r="R3" s="35" t="s">
        <v>42</v>
      </c>
    </row>
    <row r="4" spans="1:25" x14ac:dyDescent="0.25">
      <c r="A4" s="12"/>
      <c r="B4" s="21" t="s">
        <v>0</v>
      </c>
      <c r="C4" s="21" t="s">
        <v>1</v>
      </c>
      <c r="D4" s="21" t="s">
        <v>2</v>
      </c>
      <c r="E4" s="21" t="s">
        <v>3</v>
      </c>
      <c r="F4" s="21" t="s">
        <v>4</v>
      </c>
      <c r="G4" s="21" t="s">
        <v>5</v>
      </c>
      <c r="H4" s="21" t="s">
        <v>6</v>
      </c>
      <c r="I4" s="21" t="s">
        <v>7</v>
      </c>
      <c r="J4" s="21" t="s">
        <v>8</v>
      </c>
      <c r="K4" s="21" t="s">
        <v>9</v>
      </c>
      <c r="L4" s="21" t="s">
        <v>10</v>
      </c>
      <c r="M4" s="21" t="s">
        <v>11</v>
      </c>
      <c r="N4" s="21" t="s">
        <v>20</v>
      </c>
      <c r="R4" s="19" t="s">
        <v>31</v>
      </c>
      <c r="S4" s="25">
        <v>10000</v>
      </c>
      <c r="U4" s="4"/>
      <c r="V4" s="4"/>
    </row>
    <row r="5" spans="1:25" x14ac:dyDescent="0.25">
      <c r="A5" s="15" t="s">
        <v>29</v>
      </c>
      <c r="B5" s="36">
        <f>((($S$4*$S$11)*$S$9)/12)*$S$5</f>
        <v>100000</v>
      </c>
      <c r="C5" s="36">
        <f t="shared" ref="C5:M5" si="0">((($S$4*$S$11)*$S$9)/12)*$S$5</f>
        <v>100000</v>
      </c>
      <c r="D5" s="36">
        <f t="shared" si="0"/>
        <v>100000</v>
      </c>
      <c r="E5" s="36">
        <f t="shared" si="0"/>
        <v>100000</v>
      </c>
      <c r="F5" s="36">
        <f t="shared" si="0"/>
        <v>100000</v>
      </c>
      <c r="G5" s="36">
        <f t="shared" si="0"/>
        <v>100000</v>
      </c>
      <c r="H5" s="36">
        <f t="shared" si="0"/>
        <v>100000</v>
      </c>
      <c r="I5" s="36">
        <f t="shared" si="0"/>
        <v>100000</v>
      </c>
      <c r="J5" s="36">
        <f t="shared" si="0"/>
        <v>100000</v>
      </c>
      <c r="K5" s="36">
        <f t="shared" si="0"/>
        <v>100000</v>
      </c>
      <c r="L5" s="36">
        <f t="shared" si="0"/>
        <v>100000</v>
      </c>
      <c r="M5" s="36">
        <f t="shared" si="0"/>
        <v>100000</v>
      </c>
      <c r="N5" s="37">
        <f>SUM(B5:M5)</f>
        <v>1200000</v>
      </c>
      <c r="R5" s="19" t="s">
        <v>47</v>
      </c>
      <c r="S5" s="26">
        <v>0.8</v>
      </c>
      <c r="V5" s="33" t="s">
        <v>38</v>
      </c>
      <c r="W5" s="32">
        <f>27</f>
        <v>27</v>
      </c>
    </row>
    <row r="6" spans="1:25" x14ac:dyDescent="0.25">
      <c r="A6" s="15" t="s">
        <v>30</v>
      </c>
      <c r="B6" s="36">
        <f>(S4*(1-S11)*(S13)*S14)</f>
        <v>0</v>
      </c>
      <c r="C6" s="36">
        <f>(T4*(1-T10)*(T12)*T13)</f>
        <v>0</v>
      </c>
      <c r="D6" s="36">
        <f>(U4*(1-U10)*(U12)*U13)</f>
        <v>0</v>
      </c>
      <c r="E6" s="36">
        <f>(V4*(1-V10)*(V12)*V13)</f>
        <v>0</v>
      </c>
      <c r="F6" s="36">
        <f>(W4*(1-W10)*(W12)*W13)</f>
        <v>0</v>
      </c>
      <c r="G6" s="36">
        <f>(X6*(1-X12)*(X14)*X15)</f>
        <v>0</v>
      </c>
      <c r="H6" s="36">
        <f>(Y6*(1-Y12)*(Y14)*Y15)</f>
        <v>0</v>
      </c>
      <c r="I6" s="36">
        <f>(Z6*(1-Z12)*(Z14)*Z15)</f>
        <v>0</v>
      </c>
      <c r="J6" s="36">
        <f>(AA6*(1-AA12)*(AA14)*AA15)</f>
        <v>0</v>
      </c>
      <c r="K6" s="36">
        <f>(AB6*(1-AB12)*(AB14)*AB15)</f>
        <v>0</v>
      </c>
      <c r="L6" s="36">
        <f>(AC6*(1-AC12)*(AC14)*AC15)</f>
        <v>0</v>
      </c>
      <c r="M6" s="36">
        <f>(AD6*(1-AD12)*(AD14)*AD15)</f>
        <v>0</v>
      </c>
      <c r="N6" s="37">
        <f t="shared" ref="N6:N7" si="1">SUM(B6:M6)</f>
        <v>0</v>
      </c>
      <c r="R6" s="19" t="s">
        <v>35</v>
      </c>
      <c r="S6" s="32">
        <f>W7</f>
        <v>47</v>
      </c>
      <c r="V6" s="34" t="s">
        <v>39</v>
      </c>
      <c r="W6" s="32">
        <v>20</v>
      </c>
      <c r="X6" s="4"/>
      <c r="Y6" s="4"/>
    </row>
    <row r="7" spans="1:25" x14ac:dyDescent="0.25">
      <c r="A7" s="15" t="s">
        <v>21</v>
      </c>
      <c r="B7" s="36">
        <f>-SUM(B5:B6)*$S$16</f>
        <v>-1000</v>
      </c>
      <c r="C7" s="36">
        <f>-SUM(C5:C6)*$S$16</f>
        <v>-1000</v>
      </c>
      <c r="D7" s="36">
        <f>-SUM(D5:D6)*$S$16</f>
        <v>-1000</v>
      </c>
      <c r="E7" s="36">
        <f>-SUM(E5:E6)*$S$16</f>
        <v>-1000</v>
      </c>
      <c r="F7" s="36">
        <f>-SUM(F5:F6)*$S$16</f>
        <v>-1000</v>
      </c>
      <c r="G7" s="36">
        <f>-SUM(G5:G6)*$S$16</f>
        <v>-1000</v>
      </c>
      <c r="H7" s="36">
        <f>-SUM(H5:H6)*$S$16</f>
        <v>-1000</v>
      </c>
      <c r="I7" s="36">
        <f>-SUM(I5:I6)*$S$16</f>
        <v>-1000</v>
      </c>
      <c r="J7" s="36">
        <f>-SUM(J5:J6)*$S$16</f>
        <v>-1000</v>
      </c>
      <c r="K7" s="36">
        <f>-SUM(K5:K6)*$S$16</f>
        <v>-1000</v>
      </c>
      <c r="L7" s="36">
        <f>-SUM(L5:L6)*$S$16</f>
        <v>-1000</v>
      </c>
      <c r="M7" s="36">
        <f>-SUM(M5:M6)*$S$16</f>
        <v>-1000</v>
      </c>
      <c r="N7" s="37">
        <f t="shared" si="1"/>
        <v>-12000</v>
      </c>
      <c r="R7" s="19" t="s">
        <v>36</v>
      </c>
      <c r="S7" s="24" t="s">
        <v>49</v>
      </c>
      <c r="W7" s="32">
        <f>SUM(W5:W6)</f>
        <v>47</v>
      </c>
      <c r="X7" s="4"/>
      <c r="Y7" s="4"/>
    </row>
    <row r="8" spans="1:25" x14ac:dyDescent="0.25">
      <c r="A8" s="16" t="s">
        <v>22</v>
      </c>
      <c r="B8" s="38">
        <f t="shared" ref="B8:N8" si="2">SUM(B5:B7)</f>
        <v>99000</v>
      </c>
      <c r="C8" s="38">
        <f t="shared" si="2"/>
        <v>99000</v>
      </c>
      <c r="D8" s="38">
        <f t="shared" si="2"/>
        <v>99000</v>
      </c>
      <c r="E8" s="38">
        <f t="shared" si="2"/>
        <v>99000</v>
      </c>
      <c r="F8" s="38">
        <f t="shared" si="2"/>
        <v>99000</v>
      </c>
      <c r="G8" s="38">
        <f t="shared" si="2"/>
        <v>99000</v>
      </c>
      <c r="H8" s="38">
        <f t="shared" si="2"/>
        <v>99000</v>
      </c>
      <c r="I8" s="38">
        <f t="shared" si="2"/>
        <v>99000</v>
      </c>
      <c r="J8" s="38">
        <f t="shared" si="2"/>
        <v>99000</v>
      </c>
      <c r="K8" s="38">
        <f t="shared" si="2"/>
        <v>99000</v>
      </c>
      <c r="L8" s="38">
        <f t="shared" si="2"/>
        <v>99000</v>
      </c>
      <c r="M8" s="38">
        <f t="shared" si="2"/>
        <v>99000</v>
      </c>
      <c r="N8" s="38">
        <f t="shared" si="2"/>
        <v>1188000</v>
      </c>
    </row>
    <row r="9" spans="1:25" x14ac:dyDescent="0.25">
      <c r="A9" s="17"/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R9" s="14" t="s">
        <v>32</v>
      </c>
      <c r="S9" s="27">
        <v>150</v>
      </c>
    </row>
    <row r="10" spans="1:25" x14ac:dyDescent="0.25">
      <c r="A10" s="15" t="s">
        <v>12</v>
      </c>
      <c r="B10" s="36">
        <f>($S$4*$S$6)/12</f>
        <v>39166.666666666664</v>
      </c>
      <c r="C10" s="36">
        <f>($S$4*$S$6)/12</f>
        <v>39166.666666666664</v>
      </c>
      <c r="D10" s="36">
        <f>($S$4*$S$6)/12</f>
        <v>39166.666666666664</v>
      </c>
      <c r="E10" s="36">
        <f>($S$4*$S$6)/12</f>
        <v>39166.666666666664</v>
      </c>
      <c r="F10" s="36">
        <f>($S$4*$S$6)/12</f>
        <v>39166.666666666664</v>
      </c>
      <c r="G10" s="36">
        <f>($S$4*$S$6)/12</f>
        <v>39166.666666666664</v>
      </c>
      <c r="H10" s="36">
        <f>($S$4*$S$6)/12</f>
        <v>39166.666666666664</v>
      </c>
      <c r="I10" s="36">
        <f>($S$4*$S$6)/12</f>
        <v>39166.666666666664</v>
      </c>
      <c r="J10" s="36">
        <f>($S$4*$S$6)/12</f>
        <v>39166.666666666664</v>
      </c>
      <c r="K10" s="36">
        <f>($S$4*$S$6)/12</f>
        <v>39166.666666666664</v>
      </c>
      <c r="L10" s="36">
        <f>($S$4*$S$6)/12</f>
        <v>39166.666666666664</v>
      </c>
      <c r="M10" s="36">
        <f>($S$4*$S$6)/12</f>
        <v>39166.666666666664</v>
      </c>
      <c r="N10" s="37">
        <f t="shared" ref="N10" si="3">SUM(B10:M10)</f>
        <v>470000.00000000006</v>
      </c>
    </row>
    <row r="11" spans="1:25" x14ac:dyDescent="0.25">
      <c r="A11" s="16" t="s">
        <v>13</v>
      </c>
      <c r="B11" s="38">
        <f>B8-B10</f>
        <v>59833.333333333336</v>
      </c>
      <c r="C11" s="38">
        <f t="shared" ref="C11:N11" si="4">C8-C10</f>
        <v>59833.333333333336</v>
      </c>
      <c r="D11" s="38">
        <f t="shared" si="4"/>
        <v>59833.333333333336</v>
      </c>
      <c r="E11" s="38">
        <f t="shared" si="4"/>
        <v>59833.333333333336</v>
      </c>
      <c r="F11" s="38">
        <f t="shared" si="4"/>
        <v>59833.333333333336</v>
      </c>
      <c r="G11" s="38">
        <f t="shared" si="4"/>
        <v>59833.333333333336</v>
      </c>
      <c r="H11" s="38">
        <f t="shared" si="4"/>
        <v>59833.333333333336</v>
      </c>
      <c r="I11" s="38">
        <f t="shared" si="4"/>
        <v>59833.333333333336</v>
      </c>
      <c r="J11" s="38">
        <f t="shared" si="4"/>
        <v>59833.333333333336</v>
      </c>
      <c r="K11" s="38">
        <f t="shared" si="4"/>
        <v>59833.333333333336</v>
      </c>
      <c r="L11" s="38">
        <f t="shared" si="4"/>
        <v>59833.333333333336</v>
      </c>
      <c r="M11" s="38">
        <f t="shared" si="4"/>
        <v>59833.333333333336</v>
      </c>
      <c r="N11" s="38">
        <f t="shared" si="4"/>
        <v>718000</v>
      </c>
      <c r="R11" s="14" t="s">
        <v>33</v>
      </c>
      <c r="S11" s="28">
        <v>1</v>
      </c>
    </row>
    <row r="12" spans="1:25" x14ac:dyDescent="0.25">
      <c r="A12" s="15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R12" s="4"/>
    </row>
    <row r="13" spans="1:25" x14ac:dyDescent="0.25">
      <c r="A13" s="17" t="s">
        <v>14</v>
      </c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R13" s="19" t="s">
        <v>37</v>
      </c>
      <c r="S13" s="27">
        <v>20</v>
      </c>
    </row>
    <row r="14" spans="1:25" x14ac:dyDescent="0.25">
      <c r="A14" s="15" t="s">
        <v>40</v>
      </c>
      <c r="B14" s="36">
        <f>(($S$4*$S$9)/12)*$S$18</f>
        <v>18750</v>
      </c>
      <c r="C14" s="36">
        <f t="shared" ref="C14:M14" si="5">(($S$4*$S$9)/12)*$S$18</f>
        <v>18750</v>
      </c>
      <c r="D14" s="36">
        <f t="shared" si="5"/>
        <v>18750</v>
      </c>
      <c r="E14" s="36">
        <f t="shared" si="5"/>
        <v>18750</v>
      </c>
      <c r="F14" s="36">
        <f t="shared" si="5"/>
        <v>18750</v>
      </c>
      <c r="G14" s="36">
        <f t="shared" si="5"/>
        <v>18750</v>
      </c>
      <c r="H14" s="36">
        <f t="shared" si="5"/>
        <v>18750</v>
      </c>
      <c r="I14" s="36">
        <f t="shared" si="5"/>
        <v>18750</v>
      </c>
      <c r="J14" s="36">
        <f t="shared" si="5"/>
        <v>18750</v>
      </c>
      <c r="K14" s="36">
        <f t="shared" si="5"/>
        <v>18750</v>
      </c>
      <c r="L14" s="36">
        <f t="shared" si="5"/>
        <v>18750</v>
      </c>
      <c r="M14" s="36">
        <f t="shared" si="5"/>
        <v>18750</v>
      </c>
      <c r="N14" s="37">
        <f t="shared" ref="N14" si="6">SUM(B14:M14)</f>
        <v>225000</v>
      </c>
      <c r="R14" s="19" t="s">
        <v>34</v>
      </c>
      <c r="S14" s="26">
        <v>0.05</v>
      </c>
    </row>
    <row r="15" spans="1:25" x14ac:dyDescent="0.25">
      <c r="A15" s="15" t="s">
        <v>16</v>
      </c>
      <c r="B15" s="36">
        <v>500</v>
      </c>
      <c r="C15" s="36">
        <v>500</v>
      </c>
      <c r="D15" s="36">
        <v>500</v>
      </c>
      <c r="E15" s="36">
        <v>500</v>
      </c>
      <c r="F15" s="36">
        <v>500</v>
      </c>
      <c r="G15" s="36">
        <v>500</v>
      </c>
      <c r="H15" s="36">
        <v>500</v>
      </c>
      <c r="I15" s="36">
        <v>500</v>
      </c>
      <c r="J15" s="36">
        <v>500</v>
      </c>
      <c r="K15" s="36">
        <v>500</v>
      </c>
      <c r="L15" s="36">
        <v>500</v>
      </c>
      <c r="M15" s="36">
        <v>500</v>
      </c>
      <c r="N15" s="37">
        <f>SUM(B15:M15)</f>
        <v>6000</v>
      </c>
    </row>
    <row r="16" spans="1:25" x14ac:dyDescent="0.25">
      <c r="A16" s="15" t="s">
        <v>44</v>
      </c>
      <c r="B16" s="36">
        <v>1000</v>
      </c>
      <c r="C16" s="36">
        <v>1000</v>
      </c>
      <c r="D16" s="36">
        <v>1000</v>
      </c>
      <c r="E16" s="36">
        <v>1000</v>
      </c>
      <c r="F16" s="36">
        <v>1000</v>
      </c>
      <c r="G16" s="36">
        <v>1000</v>
      </c>
      <c r="H16" s="36">
        <v>1000</v>
      </c>
      <c r="I16" s="36">
        <v>1000</v>
      </c>
      <c r="J16" s="36">
        <v>1000</v>
      </c>
      <c r="K16" s="36">
        <v>1000</v>
      </c>
      <c r="L16" s="36">
        <v>1000</v>
      </c>
      <c r="M16" s="36">
        <v>1000</v>
      </c>
      <c r="N16" s="37">
        <f>SUM(B16:M16)</f>
        <v>12000</v>
      </c>
      <c r="R16" s="19" t="s">
        <v>41</v>
      </c>
      <c r="S16" s="26">
        <v>0.01</v>
      </c>
      <c r="T16" s="4"/>
      <c r="U16" s="4"/>
      <c r="V16" s="4"/>
      <c r="W16" s="4"/>
    </row>
    <row r="17" spans="1:23" x14ac:dyDescent="0.25">
      <c r="A17" s="15" t="s">
        <v>45</v>
      </c>
      <c r="B17" s="36">
        <f>SUM(B5:B6)*$S$19</f>
        <v>15000</v>
      </c>
      <c r="C17" s="36">
        <f>SUM(C5:C6)*$S$19</f>
        <v>15000</v>
      </c>
      <c r="D17" s="36">
        <f>SUM(D5:D6)*$S$19</f>
        <v>15000</v>
      </c>
      <c r="E17" s="36">
        <f>SUM(E5:E6)*$S$19</f>
        <v>15000</v>
      </c>
      <c r="F17" s="36">
        <f>SUM(F5:F6)*$S$19</f>
        <v>15000</v>
      </c>
      <c r="G17" s="36">
        <f>SUM(G5:G6)*$S$19</f>
        <v>15000</v>
      </c>
      <c r="H17" s="36">
        <f>SUM(H5:H6)*$S$19</f>
        <v>15000</v>
      </c>
      <c r="I17" s="36">
        <f>SUM(I5:I6)*$S$19</f>
        <v>15000</v>
      </c>
      <c r="J17" s="36">
        <f>SUM(J5:J6)*$S$19</f>
        <v>15000</v>
      </c>
      <c r="K17" s="36">
        <f>SUM(K5:K6)*$S$19</f>
        <v>15000</v>
      </c>
      <c r="L17" s="36">
        <f>SUM(L5:L6)*$S$19</f>
        <v>15000</v>
      </c>
      <c r="M17" s="36">
        <f>SUM(M5:M6)*$S$19</f>
        <v>15000</v>
      </c>
      <c r="N17" s="37">
        <f>SUM(B17:M17)</f>
        <v>180000</v>
      </c>
      <c r="R17" s="4"/>
      <c r="T17" s="4"/>
      <c r="U17" s="4"/>
      <c r="V17" s="4"/>
      <c r="W17" s="4"/>
    </row>
    <row r="18" spans="1:23" x14ac:dyDescent="0.25">
      <c r="A18" s="15" t="s">
        <v>48</v>
      </c>
      <c r="B18" s="36">
        <v>10000</v>
      </c>
      <c r="C18" s="36">
        <v>10000</v>
      </c>
      <c r="D18" s="36">
        <v>10000</v>
      </c>
      <c r="E18" s="36">
        <v>10000</v>
      </c>
      <c r="F18" s="36">
        <v>10000</v>
      </c>
      <c r="G18" s="36">
        <v>10000</v>
      </c>
      <c r="H18" s="36">
        <v>10000</v>
      </c>
      <c r="I18" s="36">
        <v>10000</v>
      </c>
      <c r="J18" s="36">
        <v>10000</v>
      </c>
      <c r="K18" s="36">
        <v>10000</v>
      </c>
      <c r="L18" s="36">
        <v>10000</v>
      </c>
      <c r="M18" s="36">
        <v>10000</v>
      </c>
      <c r="N18" s="37">
        <f>SUM(B18:M18)</f>
        <v>120000</v>
      </c>
      <c r="R18" s="19" t="s">
        <v>43</v>
      </c>
      <c r="S18" s="26">
        <v>0.15</v>
      </c>
    </row>
    <row r="19" spans="1:23" x14ac:dyDescent="0.25">
      <c r="A19" s="15" t="s">
        <v>17</v>
      </c>
      <c r="B19" s="36">
        <v>500</v>
      </c>
      <c r="C19" s="36">
        <v>500</v>
      </c>
      <c r="D19" s="36">
        <v>500</v>
      </c>
      <c r="E19" s="36">
        <v>500</v>
      </c>
      <c r="F19" s="36">
        <v>500</v>
      </c>
      <c r="G19" s="36">
        <v>500</v>
      </c>
      <c r="H19" s="36">
        <v>500</v>
      </c>
      <c r="I19" s="36">
        <v>500</v>
      </c>
      <c r="J19" s="36">
        <v>500</v>
      </c>
      <c r="K19" s="36">
        <v>500</v>
      </c>
      <c r="L19" s="36">
        <v>500</v>
      </c>
      <c r="M19" s="36">
        <v>500</v>
      </c>
      <c r="N19" s="37">
        <f>SUM(B19:M19)</f>
        <v>6000</v>
      </c>
      <c r="R19" s="19" t="s">
        <v>46</v>
      </c>
      <c r="S19" s="26">
        <v>0.15</v>
      </c>
    </row>
    <row r="20" spans="1:23" x14ac:dyDescent="0.25">
      <c r="A20" s="15" t="s">
        <v>15</v>
      </c>
      <c r="B20" s="36">
        <v>200</v>
      </c>
      <c r="C20" s="36">
        <v>200</v>
      </c>
      <c r="D20" s="36">
        <v>200</v>
      </c>
      <c r="E20" s="36">
        <v>200</v>
      </c>
      <c r="F20" s="36">
        <v>200</v>
      </c>
      <c r="G20" s="36">
        <v>200</v>
      </c>
      <c r="H20" s="36">
        <v>200</v>
      </c>
      <c r="I20" s="36">
        <v>200</v>
      </c>
      <c r="J20" s="36">
        <v>200</v>
      </c>
      <c r="K20" s="36">
        <v>200</v>
      </c>
      <c r="L20" s="36">
        <v>200</v>
      </c>
      <c r="M20" s="36">
        <v>200</v>
      </c>
      <c r="N20" s="37">
        <f>SUM(B20:M20)</f>
        <v>2400</v>
      </c>
    </row>
    <row r="21" spans="1:23" x14ac:dyDescent="0.25">
      <c r="A21" s="15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>
        <f>SUM(B21:M21)</f>
        <v>0</v>
      </c>
    </row>
    <row r="22" spans="1:23" x14ac:dyDescent="0.25">
      <c r="A22" s="18" t="s">
        <v>18</v>
      </c>
      <c r="B22" s="40">
        <f>SUM(B14:B21)</f>
        <v>45950</v>
      </c>
      <c r="C22" s="40">
        <f>SUM(C14:C21)</f>
        <v>45950</v>
      </c>
      <c r="D22" s="40">
        <f>SUM(D14:D21)</f>
        <v>45950</v>
      </c>
      <c r="E22" s="40">
        <f>SUM(E14:E21)</f>
        <v>45950</v>
      </c>
      <c r="F22" s="40">
        <f>SUM(F14:F21)</f>
        <v>45950</v>
      </c>
      <c r="G22" s="40">
        <f>SUM(G14:G21)</f>
        <v>45950</v>
      </c>
      <c r="H22" s="40">
        <f>SUM(H14:H21)</f>
        <v>45950</v>
      </c>
      <c r="I22" s="40">
        <f>SUM(I14:I21)</f>
        <v>45950</v>
      </c>
      <c r="J22" s="40">
        <f>SUM(J14:J21)</f>
        <v>45950</v>
      </c>
      <c r="K22" s="40">
        <f>SUM(K14:K21)</f>
        <v>45950</v>
      </c>
      <c r="L22" s="40">
        <f>SUM(L14:L21)</f>
        <v>45950</v>
      </c>
      <c r="M22" s="40">
        <f>SUM(M14:M21)</f>
        <v>45950</v>
      </c>
      <c r="N22" s="40">
        <f>SUM(N14:N21)</f>
        <v>551400</v>
      </c>
    </row>
    <row r="23" spans="1:23" x14ac:dyDescent="0.25">
      <c r="A23" s="16" t="s">
        <v>23</v>
      </c>
      <c r="B23" s="38">
        <f>B11-B22</f>
        <v>13883.333333333336</v>
      </c>
      <c r="C23" s="38">
        <f>C11-C22</f>
        <v>13883.333333333336</v>
      </c>
      <c r="D23" s="38">
        <f>D11-D22</f>
        <v>13883.333333333336</v>
      </c>
      <c r="E23" s="38">
        <f>E11-E22</f>
        <v>13883.333333333336</v>
      </c>
      <c r="F23" s="38">
        <f>F11-F22</f>
        <v>13883.333333333336</v>
      </c>
      <c r="G23" s="38">
        <f>G11-G22</f>
        <v>13883.333333333336</v>
      </c>
      <c r="H23" s="38">
        <f>H11-H22</f>
        <v>13883.333333333336</v>
      </c>
      <c r="I23" s="38">
        <f>I11-I22</f>
        <v>13883.333333333336</v>
      </c>
      <c r="J23" s="38">
        <f>J11-J22</f>
        <v>13883.333333333336</v>
      </c>
      <c r="K23" s="38">
        <f>K11-K22</f>
        <v>13883.333333333336</v>
      </c>
      <c r="L23" s="38">
        <f>L11-L22</f>
        <v>13883.333333333336</v>
      </c>
      <c r="M23" s="38">
        <f>M11-M22</f>
        <v>13883.333333333336</v>
      </c>
      <c r="N23" s="38">
        <f>N11-N22</f>
        <v>166600</v>
      </c>
    </row>
    <row r="24" spans="1:23" x14ac:dyDescent="0.25">
      <c r="A24" s="17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</row>
    <row r="25" spans="1:23" x14ac:dyDescent="0.25">
      <c r="A25" s="15" t="s">
        <v>25</v>
      </c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7">
        <f t="shared" ref="N25" si="7">SUM(B25:M25)</f>
        <v>0</v>
      </c>
    </row>
    <row r="26" spans="1:23" x14ac:dyDescent="0.25">
      <c r="A26" s="16" t="s">
        <v>26</v>
      </c>
      <c r="B26" s="38">
        <f>B23-B25</f>
        <v>13883.333333333336</v>
      </c>
      <c r="C26" s="38">
        <f>C23-C25</f>
        <v>13883.333333333336</v>
      </c>
      <c r="D26" s="38">
        <f t="shared" ref="D26:N26" si="8">D23-D25</f>
        <v>13883.333333333336</v>
      </c>
      <c r="E26" s="38">
        <f t="shared" si="8"/>
        <v>13883.333333333336</v>
      </c>
      <c r="F26" s="38">
        <f t="shared" si="8"/>
        <v>13883.333333333336</v>
      </c>
      <c r="G26" s="38">
        <f t="shared" si="8"/>
        <v>13883.333333333336</v>
      </c>
      <c r="H26" s="38">
        <f t="shared" si="8"/>
        <v>13883.333333333336</v>
      </c>
      <c r="I26" s="38">
        <f t="shared" si="8"/>
        <v>13883.333333333336</v>
      </c>
      <c r="J26" s="38">
        <f t="shared" si="8"/>
        <v>13883.333333333336</v>
      </c>
      <c r="K26" s="38">
        <f t="shared" si="8"/>
        <v>13883.333333333336</v>
      </c>
      <c r="L26" s="38">
        <f t="shared" si="8"/>
        <v>13883.333333333336</v>
      </c>
      <c r="M26" s="38">
        <f t="shared" si="8"/>
        <v>13883.333333333336</v>
      </c>
      <c r="N26" s="38">
        <f t="shared" si="8"/>
        <v>166600</v>
      </c>
    </row>
    <row r="27" spans="1:23" x14ac:dyDescent="0.25">
      <c r="A27" s="17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</row>
    <row r="28" spans="1:23" x14ac:dyDescent="0.25">
      <c r="A28" s="15" t="s">
        <v>24</v>
      </c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7">
        <f t="shared" ref="N28" si="9">SUM(B28:M28)</f>
        <v>0</v>
      </c>
    </row>
    <row r="29" spans="1:23" x14ac:dyDescent="0.25">
      <c r="A29" s="16" t="s">
        <v>27</v>
      </c>
      <c r="B29" s="38">
        <f>+B26-B28</f>
        <v>13883.333333333336</v>
      </c>
      <c r="C29" s="38">
        <f>+C26-C28</f>
        <v>13883.333333333336</v>
      </c>
      <c r="D29" s="38">
        <f t="shared" ref="D29:N29" si="10">+D26-D28</f>
        <v>13883.333333333336</v>
      </c>
      <c r="E29" s="38">
        <f t="shared" si="10"/>
        <v>13883.333333333336</v>
      </c>
      <c r="F29" s="38">
        <f t="shared" si="10"/>
        <v>13883.333333333336</v>
      </c>
      <c r="G29" s="38">
        <f t="shared" si="10"/>
        <v>13883.333333333336</v>
      </c>
      <c r="H29" s="38">
        <f t="shared" si="10"/>
        <v>13883.333333333336</v>
      </c>
      <c r="I29" s="38">
        <f t="shared" si="10"/>
        <v>13883.333333333336</v>
      </c>
      <c r="J29" s="38">
        <f t="shared" si="10"/>
        <v>13883.333333333336</v>
      </c>
      <c r="K29" s="38">
        <f t="shared" si="10"/>
        <v>13883.333333333336</v>
      </c>
      <c r="L29" s="38">
        <f t="shared" si="10"/>
        <v>13883.333333333336</v>
      </c>
      <c r="M29" s="38">
        <f t="shared" si="10"/>
        <v>13883.333333333336</v>
      </c>
      <c r="N29" s="38">
        <f t="shared" si="10"/>
        <v>166600</v>
      </c>
    </row>
    <row r="30" spans="1:23" x14ac:dyDescent="0.25"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</row>
    <row r="31" spans="1:23" x14ac:dyDescent="0.25"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</row>
    <row r="32" spans="1:23" x14ac:dyDescent="0.25">
      <c r="B32" s="23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</row>
  </sheetData>
  <sortState xmlns:xlrd2="http://schemas.microsoft.com/office/spreadsheetml/2017/richdata2" ref="A14:N22">
    <sortCondition ref="A14:A22"/>
  </sortState>
  <mergeCells count="1">
    <mergeCell ref="B3:M3"/>
  </mergeCells>
  <conditionalFormatting sqref="A1:A2">
    <cfRule type="duplicateValues" dxfId="1" priority="1"/>
  </conditionalFormatting>
  <pageMargins left="0.7" right="0.7" top="0.75" bottom="0.75" header="0.3" footer="0.3"/>
  <pageSetup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34"/>
  <sheetViews>
    <sheetView showGridLines="0" zoomScaleNormal="100" workbookViewId="0">
      <selection activeCell="B32" sqref="B32:C34"/>
    </sheetView>
  </sheetViews>
  <sheetFormatPr defaultColWidth="9.140625" defaultRowHeight="13.5" x14ac:dyDescent="0.25"/>
  <cols>
    <col min="1" max="1" width="32.140625" style="4" bestFit="1" customWidth="1"/>
    <col min="2" max="6" width="15.7109375" style="4" customWidth="1"/>
    <col min="7" max="10" width="9.140625" style="4"/>
    <col min="11" max="14" width="9.140625" style="24"/>
    <col min="15" max="16384" width="9.140625" style="4"/>
  </cols>
  <sheetData>
    <row r="1" spans="1:14" ht="18.75" x14ac:dyDescent="0.3">
      <c r="A1" s="1" t="s">
        <v>28</v>
      </c>
      <c r="B1" s="2"/>
      <c r="C1" s="2"/>
      <c r="D1" s="2"/>
      <c r="E1" s="2"/>
      <c r="F1" s="3"/>
    </row>
    <row r="2" spans="1:14" x14ac:dyDescent="0.25">
      <c r="A2" s="5" t="s">
        <v>19</v>
      </c>
      <c r="B2" s="2"/>
      <c r="C2" s="2"/>
      <c r="D2" s="2"/>
      <c r="E2" s="2"/>
      <c r="F2" s="2"/>
    </row>
    <row r="3" spans="1:14" x14ac:dyDescent="0.25">
      <c r="A3" s="2"/>
      <c r="B3" s="6"/>
      <c r="C3" s="6"/>
      <c r="D3" s="6"/>
      <c r="E3" s="6"/>
      <c r="F3" s="6"/>
    </row>
    <row r="4" spans="1:14" x14ac:dyDescent="0.25">
      <c r="A4" s="2"/>
      <c r="B4" s="7">
        <v>2024</v>
      </c>
      <c r="C4" s="7">
        <f>+B4+1</f>
        <v>2025</v>
      </c>
      <c r="D4" s="7">
        <f t="shared" ref="D4:F4" si="0">+C4+1</f>
        <v>2026</v>
      </c>
      <c r="E4" s="7">
        <f t="shared" si="0"/>
        <v>2027</v>
      </c>
      <c r="F4" s="7">
        <f t="shared" si="0"/>
        <v>2028</v>
      </c>
      <c r="J4" s="7">
        <v>2024</v>
      </c>
      <c r="K4" s="20">
        <f>+J4+1</f>
        <v>2025</v>
      </c>
      <c r="L4" s="20">
        <f t="shared" ref="L4" si="1">+K4+1</f>
        <v>2026</v>
      </c>
      <c r="M4" s="20">
        <f t="shared" ref="M4" si="2">+L4+1</f>
        <v>2027</v>
      </c>
      <c r="N4" s="20">
        <f t="shared" ref="N4" si="3">+M4+1</f>
        <v>2028</v>
      </c>
    </row>
    <row r="5" spans="1:14" x14ac:dyDescent="0.25">
      <c r="A5" s="15" t="s">
        <v>29</v>
      </c>
      <c r="B5" s="41">
        <f>'Profit and Loss (Monthly)'!N5</f>
        <v>1200000</v>
      </c>
      <c r="C5" s="41">
        <f>B5*(1+K$5)</f>
        <v>1320000</v>
      </c>
      <c r="D5" s="41">
        <f t="shared" ref="D5:F5" si="4">C5*(1+L$5)</f>
        <v>1452000.0000000002</v>
      </c>
      <c r="E5" s="41">
        <f t="shared" si="4"/>
        <v>1597200.0000000005</v>
      </c>
      <c r="F5" s="41">
        <f t="shared" si="4"/>
        <v>1756920.0000000007</v>
      </c>
      <c r="I5" s="4" t="s">
        <v>50</v>
      </c>
      <c r="K5" s="26">
        <v>0.1</v>
      </c>
      <c r="L5" s="26">
        <v>0.1</v>
      </c>
      <c r="M5" s="26">
        <v>0.1</v>
      </c>
      <c r="N5" s="26">
        <v>0.1</v>
      </c>
    </row>
    <row r="6" spans="1:14" x14ac:dyDescent="0.25">
      <c r="A6" s="15" t="s">
        <v>30</v>
      </c>
      <c r="B6" s="41">
        <f>'Profit and Loss (Monthly)'!N6</f>
        <v>0</v>
      </c>
      <c r="C6" s="41">
        <f t="shared" ref="C6:C7" si="5">B6*(1+K$5)</f>
        <v>0</v>
      </c>
      <c r="D6" s="41">
        <f t="shared" ref="D6:D7" si="6">C6*(1+L$5)</f>
        <v>0</v>
      </c>
      <c r="E6" s="41">
        <f t="shared" ref="E6:E7" si="7">D6*(1+M$5)</f>
        <v>0</v>
      </c>
      <c r="F6" s="41">
        <f t="shared" ref="F6:F7" si="8">E6*(1+N$5)</f>
        <v>0</v>
      </c>
      <c r="I6" s="4" t="s">
        <v>51</v>
      </c>
      <c r="K6" s="26">
        <v>0.03</v>
      </c>
      <c r="L6" s="26">
        <v>0.03</v>
      </c>
      <c r="M6" s="26">
        <v>0.03</v>
      </c>
      <c r="N6" s="26">
        <v>0.03</v>
      </c>
    </row>
    <row r="7" spans="1:14" x14ac:dyDescent="0.25">
      <c r="A7" s="15" t="s">
        <v>21</v>
      </c>
      <c r="B7" s="41">
        <f>'Profit and Loss (Monthly)'!N7</f>
        <v>-12000</v>
      </c>
      <c r="C7" s="41">
        <f t="shared" si="5"/>
        <v>-13200.000000000002</v>
      </c>
      <c r="D7" s="41">
        <f t="shared" si="6"/>
        <v>-14520.000000000004</v>
      </c>
      <c r="E7" s="41">
        <f t="shared" si="7"/>
        <v>-15972.000000000005</v>
      </c>
      <c r="F7" s="41">
        <f t="shared" si="8"/>
        <v>-17569.200000000008</v>
      </c>
    </row>
    <row r="8" spans="1:14" x14ac:dyDescent="0.25">
      <c r="A8" s="8" t="s">
        <v>22</v>
      </c>
      <c r="B8" s="42">
        <f>'Profit and Loss (Monthly)'!N8</f>
        <v>1188000</v>
      </c>
      <c r="C8" s="42">
        <f>SUM(C5:C7)</f>
        <v>1306800</v>
      </c>
      <c r="D8" s="42">
        <f>SUM(D5:D7)</f>
        <v>1437480.0000000002</v>
      </c>
      <c r="E8" s="42">
        <f>SUM(E5:E7)</f>
        <v>1581228.0000000005</v>
      </c>
      <c r="F8" s="42">
        <f>SUM(F5:F7)</f>
        <v>1739350.8000000007</v>
      </c>
    </row>
    <row r="9" spans="1:14" x14ac:dyDescent="0.25">
      <c r="A9" s="9"/>
      <c r="B9" s="43">
        <f>'Profit and Loss (Monthly)'!N9</f>
        <v>0</v>
      </c>
      <c r="C9" s="43"/>
      <c r="D9" s="43"/>
      <c r="E9" s="43"/>
      <c r="F9" s="43"/>
    </row>
    <row r="10" spans="1:14" x14ac:dyDescent="0.25">
      <c r="A10" s="4" t="s">
        <v>12</v>
      </c>
      <c r="B10" s="41">
        <f>'Profit and Loss (Monthly)'!N10</f>
        <v>470000.00000000006</v>
      </c>
      <c r="C10" s="41">
        <f>B10*(1+K$6)</f>
        <v>484100.00000000006</v>
      </c>
      <c r="D10" s="41">
        <f t="shared" ref="D10:F10" si="9">C10*(1+L$6)</f>
        <v>498623.00000000006</v>
      </c>
      <c r="E10" s="41">
        <f t="shared" si="9"/>
        <v>513581.69000000006</v>
      </c>
      <c r="F10" s="41">
        <f t="shared" si="9"/>
        <v>528989.14070000011</v>
      </c>
    </row>
    <row r="11" spans="1:14" x14ac:dyDescent="0.25">
      <c r="A11" s="8" t="s">
        <v>13</v>
      </c>
      <c r="B11" s="42">
        <f>'Profit and Loss (Monthly)'!N11</f>
        <v>718000</v>
      </c>
      <c r="C11" s="42">
        <f t="shared" ref="C11:F11" si="10">C8-C10</f>
        <v>822700</v>
      </c>
      <c r="D11" s="42">
        <f t="shared" si="10"/>
        <v>938857.00000000023</v>
      </c>
      <c r="E11" s="42">
        <f t="shared" si="10"/>
        <v>1067646.3100000005</v>
      </c>
      <c r="F11" s="42">
        <f t="shared" si="10"/>
        <v>1210361.6593000006</v>
      </c>
    </row>
    <row r="12" spans="1:14" x14ac:dyDescent="0.25">
      <c r="B12" s="44">
        <f>'Profit and Loss (Monthly)'!N12</f>
        <v>0</v>
      </c>
      <c r="C12" s="44"/>
      <c r="D12" s="44"/>
      <c r="E12" s="44"/>
      <c r="F12" s="44"/>
    </row>
    <row r="13" spans="1:14" x14ac:dyDescent="0.25">
      <c r="A13" s="17" t="s">
        <v>14</v>
      </c>
      <c r="B13" s="44">
        <f>'Profit and Loss (Monthly)'!N13</f>
        <v>0</v>
      </c>
      <c r="C13" s="44"/>
      <c r="D13" s="44"/>
      <c r="E13" s="44"/>
      <c r="F13" s="44"/>
    </row>
    <row r="14" spans="1:14" x14ac:dyDescent="0.25">
      <c r="A14" s="15" t="s">
        <v>40</v>
      </c>
      <c r="B14" s="41">
        <f>'Profit and Loss (Monthly)'!N14</f>
        <v>225000</v>
      </c>
      <c r="C14" s="41">
        <f>B14*(1+K$6)</f>
        <v>231750</v>
      </c>
      <c r="D14" s="41">
        <f t="shared" ref="D14:F20" si="11">C14*(1+L$6)</f>
        <v>238702.5</v>
      </c>
      <c r="E14" s="41">
        <f t="shared" si="11"/>
        <v>245863.57500000001</v>
      </c>
      <c r="F14" s="41">
        <f t="shared" si="11"/>
        <v>253239.48225000003</v>
      </c>
    </row>
    <row r="15" spans="1:14" x14ac:dyDescent="0.25">
      <c r="A15" s="15" t="s">
        <v>16</v>
      </c>
      <c r="B15" s="41">
        <f>'Profit and Loss (Monthly)'!N15</f>
        <v>6000</v>
      </c>
      <c r="C15" s="41">
        <f t="shared" ref="C15:C20" si="12">B15*(1+K$6)</f>
        <v>6180</v>
      </c>
      <c r="D15" s="41">
        <f t="shared" si="11"/>
        <v>6365.4000000000005</v>
      </c>
      <c r="E15" s="41">
        <f t="shared" si="11"/>
        <v>6556.362000000001</v>
      </c>
      <c r="F15" s="41">
        <f t="shared" si="11"/>
        <v>6753.0528600000016</v>
      </c>
    </row>
    <row r="16" spans="1:14" x14ac:dyDescent="0.25">
      <c r="A16" s="15" t="s">
        <v>44</v>
      </c>
      <c r="B16" s="41">
        <f>'Profit and Loss (Monthly)'!N16</f>
        <v>12000</v>
      </c>
      <c r="C16" s="41">
        <f t="shared" si="12"/>
        <v>12360</v>
      </c>
      <c r="D16" s="41">
        <f t="shared" si="11"/>
        <v>12730.800000000001</v>
      </c>
      <c r="E16" s="41">
        <f t="shared" si="11"/>
        <v>13112.724000000002</v>
      </c>
      <c r="F16" s="41">
        <f t="shared" si="11"/>
        <v>13506.105720000003</v>
      </c>
    </row>
    <row r="17" spans="1:6" x14ac:dyDescent="0.25">
      <c r="A17" s="15" t="s">
        <v>45</v>
      </c>
      <c r="B17" s="41">
        <f>'Profit and Loss (Monthly)'!N17</f>
        <v>180000</v>
      </c>
      <c r="C17" s="41">
        <f t="shared" si="12"/>
        <v>185400</v>
      </c>
      <c r="D17" s="41">
        <f t="shared" si="11"/>
        <v>190962</v>
      </c>
      <c r="E17" s="41">
        <f t="shared" si="11"/>
        <v>196690.86000000002</v>
      </c>
      <c r="F17" s="41">
        <f t="shared" si="11"/>
        <v>202591.58580000003</v>
      </c>
    </row>
    <row r="18" spans="1:6" x14ac:dyDescent="0.25">
      <c r="A18" s="15" t="s">
        <v>48</v>
      </c>
      <c r="B18" s="41">
        <f>'Profit and Loss (Monthly)'!N18</f>
        <v>120000</v>
      </c>
      <c r="C18" s="41">
        <f t="shared" si="12"/>
        <v>123600</v>
      </c>
      <c r="D18" s="41">
        <f t="shared" si="11"/>
        <v>127308</v>
      </c>
      <c r="E18" s="41">
        <f t="shared" si="11"/>
        <v>131127.24</v>
      </c>
      <c r="F18" s="41">
        <f t="shared" si="11"/>
        <v>135061.05719999998</v>
      </c>
    </row>
    <row r="19" spans="1:6" x14ac:dyDescent="0.25">
      <c r="A19" s="15" t="s">
        <v>17</v>
      </c>
      <c r="B19" s="41">
        <f>'Profit and Loss (Monthly)'!N19</f>
        <v>6000</v>
      </c>
      <c r="C19" s="41">
        <f t="shared" si="12"/>
        <v>6180</v>
      </c>
      <c r="D19" s="41">
        <f t="shared" si="11"/>
        <v>6365.4000000000005</v>
      </c>
      <c r="E19" s="41">
        <f t="shared" si="11"/>
        <v>6556.362000000001</v>
      </c>
      <c r="F19" s="41">
        <f t="shared" si="11"/>
        <v>6753.0528600000016</v>
      </c>
    </row>
    <row r="20" spans="1:6" x14ac:dyDescent="0.25">
      <c r="A20" s="15" t="s">
        <v>15</v>
      </c>
      <c r="B20" s="41">
        <f>'Profit and Loss (Monthly)'!N20</f>
        <v>2400</v>
      </c>
      <c r="C20" s="41">
        <f t="shared" si="12"/>
        <v>2472</v>
      </c>
      <c r="D20" s="41">
        <f t="shared" si="11"/>
        <v>2546.16</v>
      </c>
      <c r="E20" s="41">
        <f t="shared" si="11"/>
        <v>2622.5448000000001</v>
      </c>
      <c r="F20" s="41">
        <f t="shared" si="11"/>
        <v>2701.2211440000001</v>
      </c>
    </row>
    <row r="21" spans="1:6" x14ac:dyDescent="0.25">
      <c r="A21" s="15"/>
      <c r="B21" s="41">
        <f>'Profit and Loss (Monthly)'!N21</f>
        <v>0</v>
      </c>
      <c r="C21" s="41"/>
      <c r="D21" s="41"/>
      <c r="E21" s="41"/>
      <c r="F21" s="41"/>
    </row>
    <row r="22" spans="1:6" x14ac:dyDescent="0.25">
      <c r="A22" s="10" t="s">
        <v>18</v>
      </c>
      <c r="B22" s="45">
        <f>'Profit and Loss (Monthly)'!N22</f>
        <v>551400</v>
      </c>
      <c r="C22" s="45">
        <f>SUM(C14:C20)</f>
        <v>567942</v>
      </c>
      <c r="D22" s="45">
        <f>SUM(D14:D20)</f>
        <v>584980.26</v>
      </c>
      <c r="E22" s="45">
        <f>SUM(E14:E20)</f>
        <v>602529.66780000005</v>
      </c>
      <c r="F22" s="45">
        <f>SUM(F14:F20)</f>
        <v>620605.55783400009</v>
      </c>
    </row>
    <row r="23" spans="1:6" x14ac:dyDescent="0.25">
      <c r="A23" s="8" t="s">
        <v>23</v>
      </c>
      <c r="B23" s="42">
        <f>'Profit and Loss (Monthly)'!N23</f>
        <v>166600</v>
      </c>
      <c r="C23" s="42">
        <f>C11-C22</f>
        <v>254758</v>
      </c>
      <c r="D23" s="42">
        <f>D11-D22</f>
        <v>353876.74000000022</v>
      </c>
      <c r="E23" s="42">
        <f>E11-E22</f>
        <v>465116.64220000047</v>
      </c>
      <c r="F23" s="42">
        <f>F11-F22</f>
        <v>589756.10146600055</v>
      </c>
    </row>
    <row r="24" spans="1:6" x14ac:dyDescent="0.25">
      <c r="A24" s="9"/>
      <c r="B24" s="43">
        <f>'Profit and Loss (Monthly)'!N24</f>
        <v>0</v>
      </c>
      <c r="C24" s="43"/>
      <c r="D24" s="43"/>
      <c r="E24" s="43"/>
      <c r="F24" s="43"/>
    </row>
    <row r="25" spans="1:6" x14ac:dyDescent="0.25">
      <c r="A25" s="4" t="s">
        <v>25</v>
      </c>
      <c r="B25" s="41"/>
      <c r="C25" s="41"/>
      <c r="D25" s="41"/>
      <c r="E25" s="41"/>
      <c r="F25" s="41"/>
    </row>
    <row r="26" spans="1:6" x14ac:dyDescent="0.25">
      <c r="A26" s="8" t="s">
        <v>26</v>
      </c>
      <c r="B26" s="42">
        <f>'Profit and Loss (Monthly)'!N26</f>
        <v>166600</v>
      </c>
      <c r="C26" s="42">
        <f>C23-C25</f>
        <v>254758</v>
      </c>
      <c r="D26" s="42">
        <f t="shared" ref="D26:F26" si="13">D23-D25</f>
        <v>353876.74000000022</v>
      </c>
      <c r="E26" s="42">
        <f t="shared" si="13"/>
        <v>465116.64220000047</v>
      </c>
      <c r="F26" s="42">
        <f t="shared" si="13"/>
        <v>589756.10146600055</v>
      </c>
    </row>
    <row r="27" spans="1:6" x14ac:dyDescent="0.25">
      <c r="A27" s="9"/>
      <c r="B27" s="43">
        <f>'Profit and Loss (Monthly)'!N27</f>
        <v>0</v>
      </c>
      <c r="C27" s="43"/>
      <c r="D27" s="43"/>
      <c r="E27" s="43"/>
      <c r="F27" s="43"/>
    </row>
    <row r="28" spans="1:6" x14ac:dyDescent="0.25">
      <c r="A28" s="4" t="s">
        <v>24</v>
      </c>
      <c r="B28" s="41"/>
      <c r="C28" s="41"/>
      <c r="D28" s="41"/>
      <c r="E28" s="41"/>
      <c r="F28" s="41"/>
    </row>
    <row r="29" spans="1:6" x14ac:dyDescent="0.25">
      <c r="A29" s="8" t="s">
        <v>27</v>
      </c>
      <c r="B29" s="42">
        <f>'Profit and Loss (Monthly)'!N29</f>
        <v>166600</v>
      </c>
      <c r="C29" s="42">
        <f>+C26-C28</f>
        <v>254758</v>
      </c>
      <c r="D29" s="42">
        <f t="shared" ref="D29:F29" si="14">+D26-D28</f>
        <v>353876.74000000022</v>
      </c>
      <c r="E29" s="42">
        <f t="shared" si="14"/>
        <v>465116.64220000047</v>
      </c>
      <c r="F29" s="42">
        <f t="shared" si="14"/>
        <v>589756.10146600055</v>
      </c>
    </row>
    <row r="32" spans="1:6" x14ac:dyDescent="0.25">
      <c r="B32" s="24" t="s">
        <v>52</v>
      </c>
      <c r="C32" s="27">
        <f>SUM(B29:F29)</f>
        <v>1830107.4836660014</v>
      </c>
    </row>
    <row r="33" spans="2:3" x14ac:dyDescent="0.25">
      <c r="B33" s="24" t="s">
        <v>53</v>
      </c>
      <c r="C33" s="27">
        <v>500000</v>
      </c>
    </row>
    <row r="34" spans="2:3" x14ac:dyDescent="0.25">
      <c r="B34" s="24" t="s">
        <v>54</v>
      </c>
      <c r="C34" s="46">
        <f>C32/C33</f>
        <v>3.6602149673320028</v>
      </c>
    </row>
  </sheetData>
  <conditionalFormatting sqref="A1:A2">
    <cfRule type="duplicateValues" dxfId="0" priority="1"/>
  </conditionalFormatting>
  <pageMargins left="0.7" right="0.7" top="0.75" bottom="0.75" header="0.3" footer="0.3"/>
  <pageSetup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Profit and Loss (Monthly)</vt:lpstr>
      <vt:lpstr>Profit and Loss (Annual)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CFI</dc:creator>
  <cp:lastModifiedBy>Fitzgerald, Niall</cp:lastModifiedBy>
  <dcterms:created xsi:type="dcterms:W3CDTF">2017-12-03T17:36:59Z</dcterms:created>
  <dcterms:modified xsi:type="dcterms:W3CDTF">2023-06-17T00:49:59Z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{09D92919-32E0-48B5-97E9-77DCDB50CDA3}</vt:lpwstr>
  </property>
</Properties>
</file>